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유튜브 자료\"/>
    </mc:Choice>
  </mc:AlternateContent>
  <xr:revisionPtr revIDLastSave="0" documentId="13_ncr:1_{A9D11046-715A-4A7D-A31E-BDC519DEE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일반수입 (관세8%+부가세10%)" sheetId="1" r:id="rId1"/>
    <sheet name="C_O발급수입 (관세0%+부가세10%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2" l="1"/>
  <c r="L21" i="2"/>
  <c r="K21" i="2"/>
  <c r="J21" i="2"/>
  <c r="I21" i="2"/>
  <c r="H21" i="2"/>
  <c r="G21" i="2"/>
  <c r="F21" i="2"/>
  <c r="E21" i="2"/>
  <c r="D21" i="2"/>
  <c r="C21" i="2"/>
  <c r="B21" i="2"/>
  <c r="T20" i="2"/>
  <c r="S20" i="2"/>
  <c r="R20" i="2"/>
  <c r="Q20" i="2"/>
  <c r="O20" i="2"/>
  <c r="N20" i="2"/>
  <c r="P20" i="2" s="1"/>
  <c r="T19" i="2"/>
  <c r="S19" i="2"/>
  <c r="R19" i="2"/>
  <c r="Q19" i="2"/>
  <c r="O19" i="2"/>
  <c r="N19" i="2"/>
  <c r="P19" i="2" s="1"/>
  <c r="T18" i="2"/>
  <c r="S18" i="2"/>
  <c r="R18" i="2"/>
  <c r="Q18" i="2"/>
  <c r="O18" i="2"/>
  <c r="N18" i="2"/>
  <c r="P18" i="2" s="1"/>
  <c r="T17" i="2"/>
  <c r="S17" i="2"/>
  <c r="R17" i="2"/>
  <c r="Q17" i="2"/>
  <c r="O17" i="2"/>
  <c r="N17" i="2"/>
  <c r="P17" i="2" s="1"/>
  <c r="T16" i="2"/>
  <c r="S16" i="2"/>
  <c r="R16" i="2"/>
  <c r="Q16" i="2"/>
  <c r="O16" i="2"/>
  <c r="N16" i="2"/>
  <c r="P16" i="2" s="1"/>
  <c r="T15" i="2"/>
  <c r="S15" i="2"/>
  <c r="R15" i="2"/>
  <c r="Q15" i="2"/>
  <c r="P15" i="2"/>
  <c r="O15" i="2"/>
  <c r="N15" i="2"/>
  <c r="T14" i="2"/>
  <c r="S14" i="2"/>
  <c r="R14" i="2"/>
  <c r="Q14" i="2"/>
  <c r="O14" i="2"/>
  <c r="N14" i="2"/>
  <c r="P14" i="2" s="1"/>
  <c r="T13" i="2"/>
  <c r="S13" i="2"/>
  <c r="R13" i="2"/>
  <c r="Q13" i="2"/>
  <c r="O13" i="2"/>
  <c r="N13" i="2"/>
  <c r="P13" i="2" s="1"/>
  <c r="T12" i="2"/>
  <c r="S12" i="2"/>
  <c r="R12" i="2"/>
  <c r="Q12" i="2"/>
  <c r="P12" i="2"/>
  <c r="O12" i="2"/>
  <c r="N12" i="2"/>
  <c r="R11" i="2"/>
  <c r="O11" i="2"/>
  <c r="P11" i="2" s="1"/>
  <c r="Q11" i="2" s="1"/>
  <c r="S11" i="2" s="1"/>
  <c r="T11" i="2" s="1"/>
  <c r="N11" i="2"/>
  <c r="R10" i="2"/>
  <c r="O10" i="2"/>
  <c r="P10" i="2" s="1"/>
  <c r="Q10" i="2" s="1"/>
  <c r="S10" i="2" s="1"/>
  <c r="T10" i="2" s="1"/>
  <c r="N10" i="2"/>
  <c r="R9" i="2"/>
  <c r="O9" i="2"/>
  <c r="N9" i="2"/>
  <c r="P9" i="2" s="1"/>
  <c r="Q9" i="2" s="1"/>
  <c r="S9" i="2" s="1"/>
  <c r="T9" i="2" s="1"/>
  <c r="R8" i="2"/>
  <c r="P8" i="2"/>
  <c r="Q8" i="2" s="1"/>
  <c r="S8" i="2" s="1"/>
  <c r="T8" i="2" s="1"/>
  <c r="O8" i="2"/>
  <c r="N8" i="2"/>
  <c r="R7" i="2"/>
  <c r="R21" i="2" s="1"/>
  <c r="O7" i="2"/>
  <c r="O21" i="2" s="1"/>
  <c r="N7" i="2"/>
  <c r="N21" i="2" s="1"/>
  <c r="M21" i="1"/>
  <c r="L21" i="1"/>
  <c r="K21" i="1"/>
  <c r="J21" i="1"/>
  <c r="I21" i="1"/>
  <c r="H21" i="1"/>
  <c r="G21" i="1"/>
  <c r="F21" i="1"/>
  <c r="E21" i="1"/>
  <c r="D21" i="1"/>
  <c r="C21" i="1"/>
  <c r="B21" i="1"/>
  <c r="T20" i="1"/>
  <c r="S20" i="1"/>
  <c r="R20" i="1"/>
  <c r="Q20" i="1"/>
  <c r="O20" i="1"/>
  <c r="N20" i="1"/>
  <c r="P20" i="1" s="1"/>
  <c r="T19" i="1"/>
  <c r="S19" i="1"/>
  <c r="R19" i="1"/>
  <c r="Q19" i="1"/>
  <c r="P19" i="1"/>
  <c r="O19" i="1"/>
  <c r="N19" i="1"/>
  <c r="T18" i="1"/>
  <c r="S18" i="1"/>
  <c r="R18" i="1"/>
  <c r="Q18" i="1"/>
  <c r="O18" i="1"/>
  <c r="N18" i="1"/>
  <c r="P18" i="1" s="1"/>
  <c r="T17" i="1"/>
  <c r="S17" i="1"/>
  <c r="R17" i="1"/>
  <c r="Q17" i="1"/>
  <c r="O17" i="1"/>
  <c r="N17" i="1"/>
  <c r="P17" i="1" s="1"/>
  <c r="T16" i="1"/>
  <c r="S16" i="1"/>
  <c r="R16" i="1"/>
  <c r="Q16" i="1"/>
  <c r="O16" i="1"/>
  <c r="N16" i="1"/>
  <c r="P16" i="1" s="1"/>
  <c r="T15" i="1"/>
  <c r="S15" i="1"/>
  <c r="R15" i="1"/>
  <c r="Q15" i="1"/>
  <c r="O15" i="1"/>
  <c r="N15" i="1"/>
  <c r="P15" i="1" s="1"/>
  <c r="T14" i="1"/>
  <c r="S14" i="1"/>
  <c r="R14" i="1"/>
  <c r="Q14" i="1"/>
  <c r="O14" i="1"/>
  <c r="N14" i="1"/>
  <c r="P14" i="1" s="1"/>
  <c r="T13" i="1"/>
  <c r="S13" i="1"/>
  <c r="R13" i="1"/>
  <c r="Q13" i="1"/>
  <c r="O13" i="1"/>
  <c r="N13" i="1"/>
  <c r="P13" i="1" s="1"/>
  <c r="R12" i="1"/>
  <c r="R21" i="1" s="1"/>
  <c r="O12" i="1"/>
  <c r="N12" i="1"/>
  <c r="R11" i="1"/>
  <c r="O11" i="1"/>
  <c r="P11" i="1" s="1"/>
  <c r="Q11" i="1" s="1"/>
  <c r="S11" i="1" s="1"/>
  <c r="T11" i="1" s="1"/>
  <c r="N11" i="1"/>
  <c r="R10" i="1"/>
  <c r="O10" i="1"/>
  <c r="P10" i="1" s="1"/>
  <c r="Q10" i="1" s="1"/>
  <c r="S10" i="1" s="1"/>
  <c r="T10" i="1" s="1"/>
  <c r="N10" i="1"/>
  <c r="R9" i="1"/>
  <c r="O9" i="1"/>
  <c r="P9" i="1" s="1"/>
  <c r="Q9" i="1" s="1"/>
  <c r="S9" i="1" s="1"/>
  <c r="T9" i="1" s="1"/>
  <c r="N9" i="1"/>
  <c r="R8" i="1"/>
  <c r="O8" i="1"/>
  <c r="P8" i="1" s="1"/>
  <c r="Q8" i="1" s="1"/>
  <c r="S8" i="1" s="1"/>
  <c r="T8" i="1" s="1"/>
  <c r="N8" i="1"/>
  <c r="R7" i="1"/>
  <c r="O7" i="1"/>
  <c r="N7" i="1"/>
  <c r="P12" i="1" l="1"/>
  <c r="Q12" i="1" s="1"/>
  <c r="S12" i="1" s="1"/>
  <c r="T12" i="1" s="1"/>
  <c r="N21" i="1"/>
  <c r="O21" i="1"/>
  <c r="P7" i="2"/>
  <c r="P7" i="1"/>
  <c r="P21" i="2" l="1"/>
  <c r="Q7" i="2"/>
  <c r="P21" i="1"/>
  <c r="Q7" i="1"/>
  <c r="Q21" i="1" l="1"/>
  <c r="S7" i="1"/>
  <c r="Q21" i="2"/>
  <c r="S7" i="2"/>
  <c r="S21" i="2" l="1"/>
  <c r="T7" i="2"/>
  <c r="T21" i="2" s="1"/>
  <c r="T7" i="1"/>
  <c r="T21" i="1" s="1"/>
  <c r="S21" i="1"/>
</calcChain>
</file>

<file path=xl/sharedStrings.xml><?xml version="1.0" encoding="utf-8"?>
<sst xmlns="http://schemas.openxmlformats.org/spreadsheetml/2006/main" count="59" uniqueCount="36">
  <si>
    <t>📚 셀러의 서재 | CBM 및 실무 수입 마진 계산기 [일반수입 (관세8%+부가세10%)]</t>
  </si>
  <si>
    <t>일반 수입 조건: 관세 8% + 부가세 10% (약 20% 추정 반영) | 현지 B/L+작업비(6만), 한국 관세사+국내운임(K열) 실비 완벽 반영</t>
  </si>
  <si>
    <t>📌 입력 안내: A열~M열(연한 하늘색)까지 직접 입력하세요. N열~T열은 수식이 자동 실행됩니다.</t>
  </si>
  <si>
    <t>상품명</t>
  </si>
  <si>
    <t>박스 가로
(cm)</t>
  </si>
  <si>
    <t>박스 세로
(cm)</t>
  </si>
  <si>
    <t>박스 높이
(cm)</t>
  </si>
  <si>
    <t>박스당 수량
(개)</t>
  </si>
  <si>
    <t>총 박스 수
(박스)</t>
  </si>
  <si>
    <t>중국 단가
(위안 ¥)</t>
  </si>
  <si>
    <t>적용 환율
(원/위안)</t>
  </si>
  <si>
    <t>CBM당 해운비
(원 ₩)</t>
  </si>
  <si>
    <t>현지 고정비
(BL+작업비)</t>
  </si>
  <si>
    <t>한국 입고비
(관세사+국내운임)</t>
  </si>
  <si>
    <t>국내 판매가
(원 ₩)</t>
  </si>
  <si>
    <t>마켓 수수료율
(%)</t>
  </si>
  <si>
    <t>총 수량
(개)</t>
  </si>
  <si>
    <t>총 CBM
(m³)</t>
  </si>
  <si>
    <t>개당 물류비
(고정비포함)</t>
  </si>
  <si>
    <t>개당 수입원가
(세금포함)</t>
  </si>
  <si>
    <t>개당 마켓수수료
(원)</t>
  </si>
  <si>
    <t>개당 순마진
(원)</t>
  </si>
  <si>
    <t>최종 마진율
(%)</t>
  </si>
  <si>
    <t>탁상용 무선 가습기</t>
  </si>
  <si>
    <t>미니 LED 모니터 조명</t>
  </si>
  <si>
    <t>접이식 노트북 거치대</t>
  </si>
  <si>
    <t>데스크 오거나이저</t>
  </si>
  <si>
    <t>스마트 파우치</t>
  </si>
  <si>
    <t>평균</t>
  </si>
  <si>
    <t>📚 셀러의 서재 | CBM 및 실무 수입 마진 계산기 [C_O발급수입 (관세0%+부가세10%)]</t>
  </si>
  <si>
    <t>원산지증명서(C/O) 발급 조건: 관세 0% 적용 (부가세 10%만 반영) | 현지 B/L+작업비(6만), 한국 관세사+국내운임(K열) 실비 완벽 반영</t>
  </si>
  <si>
    <t>식기건조대</t>
    <phoneticPr fontId="7" type="noConversion"/>
  </si>
  <si>
    <t>책상정리함</t>
    <phoneticPr fontId="7" type="noConversion"/>
  </si>
  <si>
    <t>휴대폰거치대</t>
    <phoneticPr fontId="7" type="noConversion"/>
  </si>
  <si>
    <t>미니휴지통</t>
    <phoneticPr fontId="7" type="noConversion"/>
  </si>
  <si>
    <t>상품A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</si>
</sst>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¥#,##0.00"/>
    <numFmt numFmtId="177" formatCode="#,##0.0"/>
    <numFmt numFmtId="178" formatCode="0.0%"/>
    <numFmt numFmtId="179" formatCode="0.0000"/>
  </numFmts>
  <fonts count="8" x14ac:knownFonts="1">
    <font>
      <sz val="11"/>
      <color theme="1"/>
      <name val="맑은 고딕"/>
      <family val="2"/>
      <scheme val="minor"/>
    </font>
    <font>
      <b/>
      <sz val="15"/>
      <color rgb="FF1F497D"/>
      <name val="맑은 고딕"/>
      <family val="3"/>
      <charset val="129"/>
    </font>
    <font>
      <i/>
      <sz val="9"/>
      <color rgb="FF595959"/>
      <name val="맑은 고딕"/>
      <family val="3"/>
      <charset val="129"/>
    </font>
    <font>
      <b/>
      <sz val="9"/>
      <color rgb="FF333333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7FAFC"/>
        <bgColor rgb="FFF7FAFC"/>
      </patternFill>
    </fill>
    <fill>
      <patternFill patternType="solid">
        <fgColor rgb="FFEBF1F5"/>
        <bgColor rgb="FFEBF1F5"/>
      </patternFill>
    </fill>
    <fill>
      <patternFill patternType="solid">
        <fgColor rgb="FFF2F7FA"/>
        <bgColor rgb="FFF2F7FA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BF1F5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3"/>
        <bgColor rgb="FF1F497D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1F497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double">
        <color rgb="FF1F497D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center" vertical="center"/>
    </xf>
    <xf numFmtId="179" fontId="5" fillId="3" borderId="2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178" fontId="6" fillId="3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right" vertical="center"/>
    </xf>
    <xf numFmtId="177" fontId="5" fillId="4" borderId="2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178" fontId="5" fillId="4" borderId="2" xfId="0" applyNumberFormat="1" applyFont="1" applyFill="1" applyBorder="1" applyAlignment="1">
      <alignment horizontal="right" vertical="center"/>
    </xf>
    <xf numFmtId="3" fontId="5" fillId="5" borderId="2" xfId="0" applyNumberFormat="1" applyFont="1" applyFill="1" applyBorder="1" applyAlignment="1">
      <alignment horizontal="center" vertical="center"/>
    </xf>
    <xf numFmtId="179" fontId="5" fillId="5" borderId="2" xfId="0" applyNumberFormat="1" applyFont="1" applyFill="1" applyBorder="1" applyAlignment="1">
      <alignment horizontal="right" vertical="center"/>
    </xf>
    <xf numFmtId="3" fontId="5" fillId="5" borderId="2" xfId="0" applyNumberFormat="1" applyFont="1" applyFill="1" applyBorder="1" applyAlignment="1">
      <alignment horizontal="right" vertical="center"/>
    </xf>
    <xf numFmtId="3" fontId="6" fillId="5" borderId="2" xfId="0" applyNumberFormat="1" applyFont="1" applyFill="1" applyBorder="1" applyAlignment="1">
      <alignment horizontal="right" vertical="center"/>
    </xf>
    <xf numFmtId="178" fontId="6" fillId="5" borderId="2" xfId="0" applyNumberFormat="1" applyFont="1" applyFill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right" vertical="center"/>
    </xf>
    <xf numFmtId="178" fontId="6" fillId="6" borderId="3" xfId="0" applyNumberFormat="1" applyFont="1" applyFill="1" applyBorder="1" applyAlignment="1">
      <alignment horizontal="right" vertical="center"/>
    </xf>
    <xf numFmtId="179" fontId="6" fillId="6" borderId="3" xfId="0" applyNumberFormat="1" applyFont="1" applyFill="1" applyBorder="1" applyAlignment="1">
      <alignment horizontal="right" vertical="center"/>
    </xf>
    <xf numFmtId="0" fontId="0" fillId="7" borderId="0" xfId="0" applyFill="1"/>
    <xf numFmtId="0" fontId="5" fillId="7" borderId="2" xfId="0" applyFont="1" applyFill="1" applyBorder="1" applyAlignment="1">
      <alignment horizontal="left" vertical="center"/>
    </xf>
    <xf numFmtId="3" fontId="5" fillId="7" borderId="2" xfId="0" applyNumberFormat="1" applyFont="1" applyFill="1" applyBorder="1" applyAlignment="1">
      <alignment horizontal="center" vertical="center"/>
    </xf>
    <xf numFmtId="176" fontId="5" fillId="7" borderId="2" xfId="0" applyNumberFormat="1" applyFont="1" applyFill="1" applyBorder="1" applyAlignment="1">
      <alignment horizontal="right" vertical="center"/>
    </xf>
    <xf numFmtId="177" fontId="5" fillId="7" borderId="2" xfId="0" applyNumberFormat="1" applyFont="1" applyFill="1" applyBorder="1" applyAlignment="1">
      <alignment horizontal="right" vertical="center"/>
    </xf>
    <xf numFmtId="3" fontId="5" fillId="7" borderId="2" xfId="0" applyNumberFormat="1" applyFont="1" applyFill="1" applyBorder="1" applyAlignment="1">
      <alignment horizontal="right" vertical="center"/>
    </xf>
    <xf numFmtId="178" fontId="5" fillId="7" borderId="2" xfId="0" applyNumberFormat="1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center" vertical="center"/>
    </xf>
    <xf numFmtId="176" fontId="5" fillId="8" borderId="2" xfId="0" applyNumberFormat="1" applyFont="1" applyFill="1" applyBorder="1" applyAlignment="1">
      <alignment horizontal="right" vertical="center"/>
    </xf>
    <xf numFmtId="177" fontId="5" fillId="8" borderId="2" xfId="0" applyNumberFormat="1" applyFont="1" applyFill="1" applyBorder="1" applyAlignment="1">
      <alignment horizontal="right" vertical="center"/>
    </xf>
    <xf numFmtId="3" fontId="5" fillId="8" borderId="2" xfId="0" applyNumberFormat="1" applyFont="1" applyFill="1" applyBorder="1" applyAlignment="1">
      <alignment horizontal="right" vertical="center"/>
    </xf>
    <xf numFmtId="178" fontId="5" fillId="8" borderId="2" xfId="0" applyNumberFormat="1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center" vertical="center"/>
    </xf>
    <xf numFmtId="3" fontId="6" fillId="9" borderId="3" xfId="0" applyNumberFormat="1" applyFont="1" applyFill="1" applyBorder="1" applyAlignment="1">
      <alignment horizontal="center" vertical="center"/>
    </xf>
    <xf numFmtId="3" fontId="6" fillId="9" borderId="3" xfId="0" applyNumberFormat="1" applyFont="1" applyFill="1" applyBorder="1" applyAlignment="1">
      <alignment horizontal="right" vertical="center"/>
    </xf>
    <xf numFmtId="178" fontId="6" fillId="9" borderId="3" xfId="0" applyNumberFormat="1" applyFont="1" applyFill="1" applyBorder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b/>
        <color rgb="FFC65911"/>
      </font>
      <fill>
        <patternFill patternType="solid">
          <fgColor rgb="FFFCE4D6"/>
          <bgColor rgb="FFFCE4D6"/>
        </patternFill>
      </fill>
    </dxf>
    <dxf>
      <font>
        <b/>
        <color rgb="FF7F6000"/>
      </font>
      <fill>
        <patternFill patternType="solid">
          <fgColor rgb="FFFFF2CC"/>
          <bgColor rgb="FFFFF2CC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  <dxf>
      <font>
        <b/>
        <color rgb="FFC65911"/>
      </font>
      <fill>
        <patternFill patternType="solid">
          <fgColor rgb="FFFCE4D6"/>
          <bgColor rgb="FFFCE4D6"/>
        </patternFill>
      </fill>
    </dxf>
    <dxf>
      <font>
        <b/>
        <color rgb="FF7F6000"/>
      </font>
      <fill>
        <patternFill patternType="solid">
          <fgColor rgb="FFFFF2CC"/>
          <bgColor rgb="FFFFF2CC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pane xSplit="1" ySplit="6" topLeftCell="B7" activePane="bottomRight" state="frozen"/>
      <selection pane="topRight"/>
      <selection pane="bottomLeft"/>
      <selection pane="bottomRight" activeCell="L6" sqref="L6"/>
    </sheetView>
  </sheetViews>
  <sheetFormatPr defaultRowHeight="17.399999999999999" x14ac:dyDescent="0.4"/>
  <cols>
    <col min="1" max="1" width="20" style="33" customWidth="1"/>
    <col min="2" max="4" width="11" style="33" customWidth="1"/>
    <col min="5" max="7" width="12" style="33" customWidth="1"/>
    <col min="8" max="8" width="11" style="33" customWidth="1"/>
    <col min="9" max="9" width="13" style="33" customWidth="1"/>
    <col min="10" max="10" width="14" style="33" customWidth="1"/>
    <col min="11" max="11" width="16" style="33" customWidth="1"/>
    <col min="12" max="12" width="13" style="33" customWidth="1"/>
    <col min="13" max="13" width="12" style="33" customWidth="1"/>
    <col min="14" max="14" width="11" customWidth="1"/>
    <col min="15" max="15" width="12" customWidth="1"/>
    <col min="16" max="16" width="14" customWidth="1"/>
    <col min="17" max="17" width="15" customWidth="1"/>
    <col min="18" max="19" width="14" customWidth="1"/>
    <col min="20" max="20" width="13" customWidth="1"/>
  </cols>
  <sheetData>
    <row r="1" spans="1:20" ht="24" x14ac:dyDescent="0.55000000000000004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</row>
    <row r="2" spans="1:20" x14ac:dyDescent="0.4">
      <c r="A2" s="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20" x14ac:dyDescent="0.4">
      <c r="A3"/>
      <c r="B3"/>
      <c r="C3"/>
      <c r="D3"/>
      <c r="E3"/>
      <c r="F3"/>
      <c r="G3"/>
      <c r="H3"/>
      <c r="I3"/>
      <c r="J3"/>
      <c r="K3"/>
      <c r="L3"/>
      <c r="M3"/>
    </row>
    <row r="4" spans="1:20" x14ac:dyDescent="0.4">
      <c r="A4" s="3" t="s">
        <v>2</v>
      </c>
      <c r="B4"/>
      <c r="C4"/>
      <c r="D4"/>
      <c r="E4"/>
      <c r="F4"/>
      <c r="G4"/>
      <c r="H4"/>
      <c r="I4"/>
      <c r="J4"/>
      <c r="K4"/>
      <c r="L4"/>
      <c r="M4"/>
    </row>
    <row r="5" spans="1:20" x14ac:dyDescent="0.4">
      <c r="A5"/>
      <c r="B5"/>
      <c r="C5"/>
      <c r="D5"/>
      <c r="E5"/>
      <c r="F5"/>
      <c r="G5"/>
      <c r="H5"/>
      <c r="I5"/>
      <c r="J5"/>
      <c r="K5"/>
      <c r="L5"/>
      <c r="M5"/>
    </row>
    <row r="6" spans="1:20" ht="34.950000000000003" customHeight="1" x14ac:dyDescent="0.4">
      <c r="A6" s="50" t="s">
        <v>3</v>
      </c>
      <c r="B6" s="50" t="s">
        <v>4</v>
      </c>
      <c r="C6" s="50" t="s">
        <v>5</v>
      </c>
      <c r="D6" s="50" t="s">
        <v>6</v>
      </c>
      <c r="E6" s="50" t="s">
        <v>7</v>
      </c>
      <c r="F6" s="50" t="s">
        <v>8</v>
      </c>
      <c r="G6" s="50" t="s">
        <v>9</v>
      </c>
      <c r="H6" s="50" t="s">
        <v>10</v>
      </c>
      <c r="I6" s="50" t="s">
        <v>11</v>
      </c>
      <c r="J6" s="50" t="s">
        <v>12</v>
      </c>
      <c r="K6" s="50" t="s">
        <v>13</v>
      </c>
      <c r="L6" s="50" t="s">
        <v>14</v>
      </c>
      <c r="M6" s="50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</row>
    <row r="7" spans="1:20" ht="22.05" customHeight="1" x14ac:dyDescent="0.4">
      <c r="A7" s="34" t="s">
        <v>31</v>
      </c>
      <c r="B7" s="35">
        <v>30</v>
      </c>
      <c r="C7" s="35">
        <v>20</v>
      </c>
      <c r="D7" s="35">
        <v>15</v>
      </c>
      <c r="E7" s="35">
        <v>50</v>
      </c>
      <c r="F7" s="35">
        <v>4</v>
      </c>
      <c r="G7" s="36">
        <v>15</v>
      </c>
      <c r="H7" s="37">
        <v>200</v>
      </c>
      <c r="I7" s="38">
        <v>85000</v>
      </c>
      <c r="J7" s="38">
        <v>60000</v>
      </c>
      <c r="K7" s="38">
        <v>120000</v>
      </c>
      <c r="L7" s="38">
        <v>12900</v>
      </c>
      <c r="M7" s="39">
        <v>0.06</v>
      </c>
      <c r="N7" s="11">
        <f>E7*F7</f>
        <v>200</v>
      </c>
      <c r="O7" s="12">
        <f>((B7*C7*D7)/1000000)*F7</f>
        <v>3.5999999999999997E-2</v>
      </c>
      <c r="P7" s="13">
        <f>(O7*I7+J7+K7)/N7</f>
        <v>915.3</v>
      </c>
      <c r="Q7" s="13">
        <f>(G7*H7*1.2)+P7</f>
        <v>4515.3</v>
      </c>
      <c r="R7" s="13">
        <f>L7*M7</f>
        <v>774</v>
      </c>
      <c r="S7" s="14">
        <f>L7-Q7-R7</f>
        <v>7610.7000000000007</v>
      </c>
      <c r="T7" s="15">
        <f>S7/L7</f>
        <v>0.58997674418604662</v>
      </c>
    </row>
    <row r="8" spans="1:20" ht="22.05" customHeight="1" x14ac:dyDescent="0.4">
      <c r="A8" s="40" t="s">
        <v>32</v>
      </c>
      <c r="B8" s="41">
        <v>45</v>
      </c>
      <c r="C8" s="41">
        <v>15</v>
      </c>
      <c r="D8" s="41">
        <v>10</v>
      </c>
      <c r="E8" s="41">
        <v>30</v>
      </c>
      <c r="F8" s="41">
        <v>5</v>
      </c>
      <c r="G8" s="42">
        <v>28.5</v>
      </c>
      <c r="H8" s="43">
        <v>208</v>
      </c>
      <c r="I8" s="44">
        <v>85000</v>
      </c>
      <c r="J8" s="44">
        <v>60000</v>
      </c>
      <c r="K8" s="44">
        <v>83000</v>
      </c>
      <c r="L8" s="44">
        <v>24800</v>
      </c>
      <c r="M8" s="45">
        <v>5.8000000000000003E-2</v>
      </c>
      <c r="N8" s="22">
        <f>E8*F8</f>
        <v>150</v>
      </c>
      <c r="O8" s="23">
        <f>((B8*C8*D8)/1000000)*F8</f>
        <v>3.3750000000000002E-2</v>
      </c>
      <c r="P8" s="24">
        <f>(O8*I8+J8+K8)/N8</f>
        <v>972.45833333333337</v>
      </c>
      <c r="Q8" s="24">
        <f>(G8*H8*1.2)+P8</f>
        <v>8086.0583333333325</v>
      </c>
      <c r="R8" s="24">
        <f>L8*M8</f>
        <v>1438.4</v>
      </c>
      <c r="S8" s="25">
        <f>L8-Q8-R8</f>
        <v>15275.541666666666</v>
      </c>
      <c r="T8" s="26">
        <f>S8/L8</f>
        <v>0.61594926075268819</v>
      </c>
    </row>
    <row r="9" spans="1:20" ht="22.05" customHeight="1" x14ac:dyDescent="0.4">
      <c r="A9" s="34" t="s">
        <v>33</v>
      </c>
      <c r="B9" s="35">
        <v>35</v>
      </c>
      <c r="C9" s="35">
        <v>25</v>
      </c>
      <c r="D9" s="35">
        <v>20</v>
      </c>
      <c r="E9" s="35">
        <v>40</v>
      </c>
      <c r="F9" s="35">
        <v>3</v>
      </c>
      <c r="G9" s="36">
        <v>22</v>
      </c>
      <c r="H9" s="37">
        <v>210</v>
      </c>
      <c r="I9" s="38">
        <v>85000</v>
      </c>
      <c r="J9" s="38">
        <v>60000</v>
      </c>
      <c r="K9" s="38">
        <v>83000</v>
      </c>
      <c r="L9" s="38">
        <v>19900</v>
      </c>
      <c r="M9" s="39">
        <v>0.06</v>
      </c>
      <c r="N9" s="11">
        <f>E9*F9</f>
        <v>120</v>
      </c>
      <c r="O9" s="12">
        <f>((B9*C9*D9)/1000000)*F9</f>
        <v>5.2500000000000005E-2</v>
      </c>
      <c r="P9" s="13">
        <f>(O9*I9+J9+K9)/N9</f>
        <v>1228.8541666666667</v>
      </c>
      <c r="Q9" s="13">
        <f>(G9*H9*1.2)+P9</f>
        <v>6772.854166666667</v>
      </c>
      <c r="R9" s="13">
        <f>L9*M9</f>
        <v>1194</v>
      </c>
      <c r="S9" s="14">
        <f>L9-Q9-R9</f>
        <v>11933.145833333332</v>
      </c>
      <c r="T9" s="15">
        <f>S9/L9</f>
        <v>0.59965556951423782</v>
      </c>
    </row>
    <row r="10" spans="1:20" ht="22.05" customHeight="1" x14ac:dyDescent="0.4">
      <c r="A10" s="40" t="s">
        <v>34</v>
      </c>
      <c r="B10" s="41">
        <v>40</v>
      </c>
      <c r="C10" s="41">
        <v>30</v>
      </c>
      <c r="D10" s="41">
        <v>25</v>
      </c>
      <c r="E10" s="41">
        <v>20</v>
      </c>
      <c r="F10" s="41">
        <v>5</v>
      </c>
      <c r="G10" s="42">
        <v>18</v>
      </c>
      <c r="H10" s="43">
        <v>217</v>
      </c>
      <c r="I10" s="44">
        <v>85000</v>
      </c>
      <c r="J10" s="44">
        <v>60000</v>
      </c>
      <c r="K10" s="44">
        <v>83000</v>
      </c>
      <c r="L10" s="44">
        <v>18500</v>
      </c>
      <c r="M10" s="45">
        <v>0.06</v>
      </c>
      <c r="N10" s="22">
        <f>E10*F10</f>
        <v>100</v>
      </c>
      <c r="O10" s="23">
        <f>((B10*C10*D10)/1000000)*F10</f>
        <v>0.15</v>
      </c>
      <c r="P10" s="24">
        <f>(O10*I10+J10+K10)/N10</f>
        <v>1557.5</v>
      </c>
      <c r="Q10" s="24">
        <f>(G10*H10*1.2)+P10</f>
        <v>6244.7</v>
      </c>
      <c r="R10" s="24">
        <f>L10*M10</f>
        <v>1110</v>
      </c>
      <c r="S10" s="25">
        <f>L10-Q10-R10</f>
        <v>11145.3</v>
      </c>
      <c r="T10" s="26">
        <f>S10/L10</f>
        <v>0.60244864864864855</v>
      </c>
    </row>
    <row r="11" spans="1:20" ht="22.05" customHeight="1" x14ac:dyDescent="0.4">
      <c r="A11" s="34" t="s">
        <v>27</v>
      </c>
      <c r="B11" s="35">
        <v>25</v>
      </c>
      <c r="C11" s="35">
        <v>18</v>
      </c>
      <c r="D11" s="35">
        <v>12</v>
      </c>
      <c r="E11" s="35">
        <v>100</v>
      </c>
      <c r="F11" s="35">
        <v>2</v>
      </c>
      <c r="G11" s="36">
        <v>8.5</v>
      </c>
      <c r="H11" s="37">
        <v>220</v>
      </c>
      <c r="I11" s="38">
        <v>85000</v>
      </c>
      <c r="J11" s="38">
        <v>60000</v>
      </c>
      <c r="K11" s="38">
        <v>83000</v>
      </c>
      <c r="L11" s="38">
        <v>8900</v>
      </c>
      <c r="M11" s="39">
        <v>6.6000000000000003E-2</v>
      </c>
      <c r="N11" s="11">
        <f>E11*F11</f>
        <v>200</v>
      </c>
      <c r="O11" s="12">
        <f>((B11*C11*D11)/1000000)*F11</f>
        <v>1.0800000000000001E-2</v>
      </c>
      <c r="P11" s="13">
        <f>(O11*I11+J11+K11)/N11</f>
        <v>719.59</v>
      </c>
      <c r="Q11" s="13">
        <f>(G11*H11*1.2)+P11</f>
        <v>2963.59</v>
      </c>
      <c r="R11" s="13">
        <f>L11*M11</f>
        <v>587.4</v>
      </c>
      <c r="S11" s="14">
        <f>L11-Q11-R11</f>
        <v>5349.01</v>
      </c>
      <c r="T11" s="15">
        <f>S11/L11</f>
        <v>0.60101235955056187</v>
      </c>
    </row>
    <row r="12" spans="1:20" ht="22.05" customHeight="1" x14ac:dyDescent="0.4">
      <c r="A12" s="34" t="s">
        <v>35</v>
      </c>
      <c r="B12" s="35">
        <v>60</v>
      </c>
      <c r="C12" s="35">
        <v>60</v>
      </c>
      <c r="D12" s="35">
        <v>50</v>
      </c>
      <c r="E12" s="35">
        <v>200</v>
      </c>
      <c r="F12" s="35">
        <v>4</v>
      </c>
      <c r="G12" s="36">
        <v>15</v>
      </c>
      <c r="H12" s="37">
        <v>223</v>
      </c>
      <c r="I12" s="38">
        <v>85000</v>
      </c>
      <c r="J12" s="38">
        <v>60000</v>
      </c>
      <c r="K12" s="38">
        <v>83000</v>
      </c>
      <c r="L12" s="38">
        <v>15900</v>
      </c>
      <c r="M12" s="39">
        <v>0.13</v>
      </c>
      <c r="N12" s="6">
        <f t="shared" ref="N12:N20" si="0">IF(E12&gt;0, E12*F12, 0)</f>
        <v>800</v>
      </c>
      <c r="O12" s="27">
        <f t="shared" ref="O12:O20" si="1">IF(E12&gt;0, ((B12*C12*D12)/1000000)*F12, 0)</f>
        <v>0.72</v>
      </c>
      <c r="P12" s="9">
        <f t="shared" ref="P12:P20" si="2">IF(N12&gt;0, (O12*I12+J12+K12)/N12, 0)</f>
        <v>255.25</v>
      </c>
      <c r="Q12" s="9">
        <f t="shared" ref="Q12:Q20" si="3">IF(G12&gt;0, (G12*H12*1.2)+P12, 0)</f>
        <v>4269.25</v>
      </c>
      <c r="R12" s="9">
        <f t="shared" ref="R12:R20" si="4">IF(L12&gt;0, L12*M12, 0)</f>
        <v>2067</v>
      </c>
      <c r="S12" s="9">
        <f t="shared" ref="S12:S20" si="5">IF(L12&gt;0, L12-Q12-R12, 0)</f>
        <v>9563.75</v>
      </c>
      <c r="T12" s="10">
        <f t="shared" ref="T12:T20" si="6">IF(L12&gt;0, S12/L12, 0)</f>
        <v>0.60149371069182389</v>
      </c>
    </row>
    <row r="13" spans="1:20" ht="22.05" customHeight="1" x14ac:dyDescent="0.4">
      <c r="A13" s="34"/>
      <c r="B13" s="35"/>
      <c r="C13" s="35"/>
      <c r="D13" s="35"/>
      <c r="E13" s="35"/>
      <c r="F13" s="35"/>
      <c r="G13" s="36">
        <v>0</v>
      </c>
      <c r="H13" s="37">
        <v>195</v>
      </c>
      <c r="I13" s="38">
        <v>85000</v>
      </c>
      <c r="J13" s="38">
        <v>60000</v>
      </c>
      <c r="K13" s="38">
        <v>83000</v>
      </c>
      <c r="L13" s="38"/>
      <c r="M13" s="39">
        <v>0.06</v>
      </c>
      <c r="N13" s="6">
        <f t="shared" si="0"/>
        <v>0</v>
      </c>
      <c r="O13" s="27">
        <f t="shared" si="1"/>
        <v>0</v>
      </c>
      <c r="P13" s="9">
        <f t="shared" si="2"/>
        <v>0</v>
      </c>
      <c r="Q13" s="9">
        <f t="shared" si="3"/>
        <v>0</v>
      </c>
      <c r="R13" s="9">
        <f t="shared" si="4"/>
        <v>0</v>
      </c>
      <c r="S13" s="9">
        <f t="shared" si="5"/>
        <v>0</v>
      </c>
      <c r="T13" s="10">
        <f t="shared" si="6"/>
        <v>0</v>
      </c>
    </row>
    <row r="14" spans="1:20" ht="22.05" customHeight="1" x14ac:dyDescent="0.4">
      <c r="A14" s="34"/>
      <c r="B14" s="35"/>
      <c r="C14" s="35"/>
      <c r="D14" s="35"/>
      <c r="E14" s="35"/>
      <c r="F14" s="35"/>
      <c r="G14" s="36">
        <v>0</v>
      </c>
      <c r="H14" s="37">
        <v>195</v>
      </c>
      <c r="I14" s="38">
        <v>85000</v>
      </c>
      <c r="J14" s="38">
        <v>60000</v>
      </c>
      <c r="K14" s="38">
        <v>83000</v>
      </c>
      <c r="L14" s="38"/>
      <c r="M14" s="39">
        <v>0.06</v>
      </c>
      <c r="N14" s="6">
        <f t="shared" si="0"/>
        <v>0</v>
      </c>
      <c r="O14" s="27">
        <f t="shared" si="1"/>
        <v>0</v>
      </c>
      <c r="P14" s="9">
        <f t="shared" si="2"/>
        <v>0</v>
      </c>
      <c r="Q14" s="9">
        <f t="shared" si="3"/>
        <v>0</v>
      </c>
      <c r="R14" s="9">
        <f t="shared" si="4"/>
        <v>0</v>
      </c>
      <c r="S14" s="9">
        <f t="shared" si="5"/>
        <v>0</v>
      </c>
      <c r="T14" s="10">
        <f t="shared" si="6"/>
        <v>0</v>
      </c>
    </row>
    <row r="15" spans="1:20" ht="22.05" customHeight="1" x14ac:dyDescent="0.4">
      <c r="A15" s="34"/>
      <c r="B15" s="35"/>
      <c r="C15" s="35"/>
      <c r="D15" s="35"/>
      <c r="E15" s="35"/>
      <c r="F15" s="35"/>
      <c r="G15" s="36">
        <v>0</v>
      </c>
      <c r="H15" s="37">
        <v>195</v>
      </c>
      <c r="I15" s="38">
        <v>85000</v>
      </c>
      <c r="J15" s="38">
        <v>60000</v>
      </c>
      <c r="K15" s="38">
        <v>83000</v>
      </c>
      <c r="L15" s="38"/>
      <c r="M15" s="39">
        <v>0.06</v>
      </c>
      <c r="N15" s="6">
        <f t="shared" si="0"/>
        <v>0</v>
      </c>
      <c r="O15" s="27">
        <f t="shared" si="1"/>
        <v>0</v>
      </c>
      <c r="P15" s="9">
        <f t="shared" si="2"/>
        <v>0</v>
      </c>
      <c r="Q15" s="9">
        <f t="shared" si="3"/>
        <v>0</v>
      </c>
      <c r="R15" s="9">
        <f t="shared" si="4"/>
        <v>0</v>
      </c>
      <c r="S15" s="9">
        <f t="shared" si="5"/>
        <v>0</v>
      </c>
      <c r="T15" s="10">
        <f t="shared" si="6"/>
        <v>0</v>
      </c>
    </row>
    <row r="16" spans="1:20" ht="22.05" customHeight="1" x14ac:dyDescent="0.4">
      <c r="A16" s="34"/>
      <c r="B16" s="35"/>
      <c r="C16" s="35"/>
      <c r="D16" s="35"/>
      <c r="E16" s="35"/>
      <c r="F16" s="35"/>
      <c r="G16" s="36">
        <v>0</v>
      </c>
      <c r="H16" s="37">
        <v>195</v>
      </c>
      <c r="I16" s="38">
        <v>85000</v>
      </c>
      <c r="J16" s="38">
        <v>60000</v>
      </c>
      <c r="K16" s="38">
        <v>83000</v>
      </c>
      <c r="L16" s="38"/>
      <c r="M16" s="39">
        <v>0.06</v>
      </c>
      <c r="N16" s="6">
        <f t="shared" si="0"/>
        <v>0</v>
      </c>
      <c r="O16" s="27">
        <f t="shared" si="1"/>
        <v>0</v>
      </c>
      <c r="P16" s="9">
        <f t="shared" si="2"/>
        <v>0</v>
      </c>
      <c r="Q16" s="9">
        <f t="shared" si="3"/>
        <v>0</v>
      </c>
      <c r="R16" s="9">
        <f t="shared" si="4"/>
        <v>0</v>
      </c>
      <c r="S16" s="9">
        <f t="shared" si="5"/>
        <v>0</v>
      </c>
      <c r="T16" s="10">
        <f t="shared" si="6"/>
        <v>0</v>
      </c>
    </row>
    <row r="17" spans="1:20" ht="22.05" customHeight="1" x14ac:dyDescent="0.4">
      <c r="A17" s="34"/>
      <c r="B17" s="35"/>
      <c r="C17" s="35"/>
      <c r="D17" s="35"/>
      <c r="E17" s="35"/>
      <c r="F17" s="35"/>
      <c r="G17" s="36">
        <v>0</v>
      </c>
      <c r="H17" s="37">
        <v>195</v>
      </c>
      <c r="I17" s="38">
        <v>85000</v>
      </c>
      <c r="J17" s="38">
        <v>60000</v>
      </c>
      <c r="K17" s="38">
        <v>83000</v>
      </c>
      <c r="L17" s="38"/>
      <c r="M17" s="39">
        <v>0.06</v>
      </c>
      <c r="N17" s="6">
        <f t="shared" si="0"/>
        <v>0</v>
      </c>
      <c r="O17" s="27">
        <f t="shared" si="1"/>
        <v>0</v>
      </c>
      <c r="P17" s="9">
        <f t="shared" si="2"/>
        <v>0</v>
      </c>
      <c r="Q17" s="9">
        <f t="shared" si="3"/>
        <v>0</v>
      </c>
      <c r="R17" s="9">
        <f t="shared" si="4"/>
        <v>0</v>
      </c>
      <c r="S17" s="9">
        <f t="shared" si="5"/>
        <v>0</v>
      </c>
      <c r="T17" s="10">
        <f t="shared" si="6"/>
        <v>0</v>
      </c>
    </row>
    <row r="18" spans="1:20" ht="22.05" customHeight="1" x14ac:dyDescent="0.4">
      <c r="A18" s="34"/>
      <c r="B18" s="35"/>
      <c r="C18" s="35"/>
      <c r="D18" s="35"/>
      <c r="E18" s="35"/>
      <c r="F18" s="35"/>
      <c r="G18" s="36">
        <v>0</v>
      </c>
      <c r="H18" s="37">
        <v>195</v>
      </c>
      <c r="I18" s="38">
        <v>85000</v>
      </c>
      <c r="J18" s="38">
        <v>60000</v>
      </c>
      <c r="K18" s="38">
        <v>83000</v>
      </c>
      <c r="L18" s="38"/>
      <c r="M18" s="39">
        <v>0.06</v>
      </c>
      <c r="N18" s="6">
        <f t="shared" si="0"/>
        <v>0</v>
      </c>
      <c r="O18" s="27">
        <f t="shared" si="1"/>
        <v>0</v>
      </c>
      <c r="P18" s="9">
        <f t="shared" si="2"/>
        <v>0</v>
      </c>
      <c r="Q18" s="9">
        <f t="shared" si="3"/>
        <v>0</v>
      </c>
      <c r="R18" s="9">
        <f t="shared" si="4"/>
        <v>0</v>
      </c>
      <c r="S18" s="9">
        <f t="shared" si="5"/>
        <v>0</v>
      </c>
      <c r="T18" s="10">
        <f t="shared" si="6"/>
        <v>0</v>
      </c>
    </row>
    <row r="19" spans="1:20" ht="22.05" customHeight="1" x14ac:dyDescent="0.4">
      <c r="A19" s="34"/>
      <c r="B19" s="35"/>
      <c r="C19" s="35"/>
      <c r="D19" s="35"/>
      <c r="E19" s="35"/>
      <c r="F19" s="35"/>
      <c r="G19" s="36">
        <v>0</v>
      </c>
      <c r="H19" s="37">
        <v>195</v>
      </c>
      <c r="I19" s="38">
        <v>85000</v>
      </c>
      <c r="J19" s="38">
        <v>60000</v>
      </c>
      <c r="K19" s="38">
        <v>83000</v>
      </c>
      <c r="L19" s="38"/>
      <c r="M19" s="39">
        <v>0.06</v>
      </c>
      <c r="N19" s="6">
        <f t="shared" si="0"/>
        <v>0</v>
      </c>
      <c r="O19" s="27">
        <f t="shared" si="1"/>
        <v>0</v>
      </c>
      <c r="P19" s="9">
        <f t="shared" si="2"/>
        <v>0</v>
      </c>
      <c r="Q19" s="9">
        <f t="shared" si="3"/>
        <v>0</v>
      </c>
      <c r="R19" s="9">
        <f t="shared" si="4"/>
        <v>0</v>
      </c>
      <c r="S19" s="9">
        <f t="shared" si="5"/>
        <v>0</v>
      </c>
      <c r="T19" s="10">
        <f t="shared" si="6"/>
        <v>0</v>
      </c>
    </row>
    <row r="20" spans="1:20" ht="22.05" customHeight="1" x14ac:dyDescent="0.4">
      <c r="A20" s="34"/>
      <c r="B20" s="35"/>
      <c r="C20" s="35"/>
      <c r="D20" s="35"/>
      <c r="E20" s="35"/>
      <c r="F20" s="35"/>
      <c r="G20" s="36">
        <v>0</v>
      </c>
      <c r="H20" s="37">
        <v>195</v>
      </c>
      <c r="I20" s="38">
        <v>85000</v>
      </c>
      <c r="J20" s="38">
        <v>60000</v>
      </c>
      <c r="K20" s="38">
        <v>83000</v>
      </c>
      <c r="L20" s="38"/>
      <c r="M20" s="39">
        <v>0.06</v>
      </c>
      <c r="N20" s="6">
        <f t="shared" si="0"/>
        <v>0</v>
      </c>
      <c r="O20" s="27">
        <f t="shared" si="1"/>
        <v>0</v>
      </c>
      <c r="P20" s="9">
        <f t="shared" si="2"/>
        <v>0</v>
      </c>
      <c r="Q20" s="9">
        <f t="shared" si="3"/>
        <v>0</v>
      </c>
      <c r="R20" s="9">
        <f t="shared" si="4"/>
        <v>0</v>
      </c>
      <c r="S20" s="9">
        <f t="shared" si="5"/>
        <v>0</v>
      </c>
      <c r="T20" s="10">
        <f t="shared" si="6"/>
        <v>0</v>
      </c>
    </row>
    <row r="21" spans="1:20" ht="25.05" customHeight="1" x14ac:dyDescent="0.4">
      <c r="A21" s="46" t="s">
        <v>28</v>
      </c>
      <c r="B21" s="47">
        <f t="shared" ref="B21:T21" si="7">AVERAGE(B7:B20)</f>
        <v>39.166666666666664</v>
      </c>
      <c r="C21" s="47">
        <f t="shared" si="7"/>
        <v>28</v>
      </c>
      <c r="D21" s="47">
        <f t="shared" si="7"/>
        <v>22</v>
      </c>
      <c r="E21" s="47">
        <f t="shared" si="7"/>
        <v>73.333333333333329</v>
      </c>
      <c r="F21" s="47">
        <f t="shared" si="7"/>
        <v>3.8333333333333335</v>
      </c>
      <c r="G21" s="48">
        <f t="shared" si="7"/>
        <v>7.6428571428571432</v>
      </c>
      <c r="H21" s="48">
        <f t="shared" si="7"/>
        <v>202.71428571428572</v>
      </c>
      <c r="I21" s="48">
        <f t="shared" si="7"/>
        <v>85000</v>
      </c>
      <c r="J21" s="48">
        <f t="shared" si="7"/>
        <v>60000</v>
      </c>
      <c r="K21" s="48">
        <f t="shared" si="7"/>
        <v>85642.857142857145</v>
      </c>
      <c r="L21" s="48">
        <f t="shared" si="7"/>
        <v>16816.666666666668</v>
      </c>
      <c r="M21" s="49">
        <f t="shared" si="7"/>
        <v>6.5285714285714308E-2</v>
      </c>
      <c r="N21" s="29">
        <f t="shared" si="7"/>
        <v>112.14285714285714</v>
      </c>
      <c r="O21" s="32">
        <f t="shared" si="7"/>
        <v>7.1646428571428569E-2</v>
      </c>
      <c r="P21" s="30">
        <f t="shared" si="7"/>
        <v>403.49660714285716</v>
      </c>
      <c r="Q21" s="30">
        <f t="shared" si="7"/>
        <v>2346.55375</v>
      </c>
      <c r="R21" s="30">
        <f t="shared" si="7"/>
        <v>512.19999999999993</v>
      </c>
      <c r="S21" s="30">
        <f t="shared" si="7"/>
        <v>4348.389107142857</v>
      </c>
      <c r="T21" s="31">
        <f t="shared" si="7"/>
        <v>0.25789544952457194</v>
      </c>
    </row>
  </sheetData>
  <phoneticPr fontId="7" type="noConversion"/>
  <conditionalFormatting sqref="T7:T20">
    <cfRule type="cellIs" dxfId="5" priority="1" stopIfTrue="1" operator="greaterThanOrEqual">
      <formula>0.3</formula>
    </cfRule>
    <cfRule type="cellIs" dxfId="4" priority="2" stopIfTrue="1" operator="between">
      <formula>0.15</formula>
      <formula>0.299</formula>
    </cfRule>
    <cfRule type="cellIs" dxfId="3" priority="3" stopIfTrue="1" operator="lessThan">
      <formula>0.15</formula>
    </cfRule>
  </conditionalFormatting>
  <pageMargins left="0.75" right="0.75" top="1" bottom="1" header="0.5" footer="0.5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"/>
  <sheetViews>
    <sheetView workbookViewId="0">
      <pane xSplit="1" ySplit="6" topLeftCell="B7" activePane="bottomRight" state="frozen"/>
      <selection pane="topRight"/>
      <selection pane="bottomLeft"/>
      <selection pane="bottomRight" activeCell="K8" sqref="K8"/>
    </sheetView>
  </sheetViews>
  <sheetFormatPr defaultRowHeight="17.399999999999999" x14ac:dyDescent="0.4"/>
  <cols>
    <col min="1" max="1" width="20" customWidth="1"/>
    <col min="2" max="4" width="11" customWidth="1"/>
    <col min="5" max="7" width="12" customWidth="1"/>
    <col min="8" max="8" width="11" customWidth="1"/>
    <col min="9" max="9" width="13" customWidth="1"/>
    <col min="10" max="10" width="14" customWidth="1"/>
    <col min="11" max="11" width="16" customWidth="1"/>
    <col min="12" max="12" width="13" customWidth="1"/>
    <col min="13" max="13" width="12" customWidth="1"/>
    <col min="14" max="14" width="11" customWidth="1"/>
    <col min="15" max="15" width="12" customWidth="1"/>
    <col min="16" max="16" width="14" customWidth="1"/>
    <col min="17" max="17" width="15" customWidth="1"/>
    <col min="18" max="19" width="14" customWidth="1"/>
    <col min="20" max="20" width="13" customWidth="1"/>
  </cols>
  <sheetData>
    <row r="1" spans="1:20" ht="24" x14ac:dyDescent="0.55000000000000004">
      <c r="A1" s="1" t="s">
        <v>29</v>
      </c>
    </row>
    <row r="2" spans="1:20" x14ac:dyDescent="0.4">
      <c r="A2" s="2" t="s">
        <v>30</v>
      </c>
    </row>
    <row r="4" spans="1:20" x14ac:dyDescent="0.4">
      <c r="A4" s="3" t="s">
        <v>2</v>
      </c>
    </row>
    <row r="6" spans="1:20" ht="34.950000000000003" customHeight="1" x14ac:dyDescent="0.4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</row>
    <row r="7" spans="1:20" ht="22.05" customHeight="1" x14ac:dyDescent="0.4">
      <c r="A7" s="5" t="s">
        <v>23</v>
      </c>
      <c r="B7" s="6">
        <v>30</v>
      </c>
      <c r="C7" s="6">
        <v>20</v>
      </c>
      <c r="D7" s="6">
        <v>15</v>
      </c>
      <c r="E7" s="6">
        <v>50</v>
      </c>
      <c r="F7" s="6">
        <v>4</v>
      </c>
      <c r="G7" s="7">
        <v>15</v>
      </c>
      <c r="H7" s="8">
        <v>195</v>
      </c>
      <c r="I7" s="9">
        <v>85000</v>
      </c>
      <c r="J7" s="9">
        <v>60000</v>
      </c>
      <c r="K7" s="9">
        <v>120000</v>
      </c>
      <c r="L7" s="9">
        <v>12900</v>
      </c>
      <c r="M7" s="10">
        <v>0.06</v>
      </c>
      <c r="N7" s="11">
        <f>E7*F7</f>
        <v>200</v>
      </c>
      <c r="O7" s="12">
        <f>((B7*C7*D7)/1000000)*F7</f>
        <v>3.5999999999999997E-2</v>
      </c>
      <c r="P7" s="13">
        <f>(O7*I7+J7+K7)/N7</f>
        <v>915.3</v>
      </c>
      <c r="Q7" s="13">
        <f>(G7*H7*1.1)+P7</f>
        <v>4132.8</v>
      </c>
      <c r="R7" s="13">
        <f>L7*M7</f>
        <v>774</v>
      </c>
      <c r="S7" s="14">
        <f>L7-Q7-R7</f>
        <v>7993.2000000000007</v>
      </c>
      <c r="T7" s="15">
        <f>S7/L7</f>
        <v>0.61962790697674419</v>
      </c>
    </row>
    <row r="8" spans="1:20" ht="22.05" customHeight="1" x14ac:dyDescent="0.4">
      <c r="A8" s="16" t="s">
        <v>24</v>
      </c>
      <c r="B8" s="17">
        <v>45</v>
      </c>
      <c r="C8" s="17">
        <v>15</v>
      </c>
      <c r="D8" s="17">
        <v>10</v>
      </c>
      <c r="E8" s="17">
        <v>30</v>
      </c>
      <c r="F8" s="17">
        <v>5</v>
      </c>
      <c r="G8" s="18">
        <v>28.5</v>
      </c>
      <c r="H8" s="19">
        <v>195</v>
      </c>
      <c r="I8" s="20">
        <v>85000</v>
      </c>
      <c r="J8" s="20">
        <v>60000</v>
      </c>
      <c r="K8" s="20">
        <v>83000</v>
      </c>
      <c r="L8" s="20">
        <v>24800</v>
      </c>
      <c r="M8" s="21">
        <v>5.8000000000000003E-2</v>
      </c>
      <c r="N8" s="22">
        <f>E8*F8</f>
        <v>150</v>
      </c>
      <c r="O8" s="23">
        <f>((B8*C8*D8)/1000000)*F8</f>
        <v>3.3750000000000002E-2</v>
      </c>
      <c r="P8" s="24">
        <f>(O8*I8+J8+K8)/N8</f>
        <v>972.45833333333337</v>
      </c>
      <c r="Q8" s="24">
        <f>(G8*H8*1.1)+P8</f>
        <v>7085.7083333333339</v>
      </c>
      <c r="R8" s="24">
        <f>L8*M8</f>
        <v>1438.4</v>
      </c>
      <c r="S8" s="25">
        <f>L8-Q8-R8</f>
        <v>16275.891666666665</v>
      </c>
      <c r="T8" s="26">
        <f>S8/L8</f>
        <v>0.65628595430107517</v>
      </c>
    </row>
    <row r="9" spans="1:20" ht="22.05" customHeight="1" x14ac:dyDescent="0.4">
      <c r="A9" s="5" t="s">
        <v>25</v>
      </c>
      <c r="B9" s="6">
        <v>35</v>
      </c>
      <c r="C9" s="6">
        <v>25</v>
      </c>
      <c r="D9" s="6">
        <v>20</v>
      </c>
      <c r="E9" s="6">
        <v>40</v>
      </c>
      <c r="F9" s="6">
        <v>3</v>
      </c>
      <c r="G9" s="7">
        <v>22</v>
      </c>
      <c r="H9" s="8">
        <v>195</v>
      </c>
      <c r="I9" s="9">
        <v>85000</v>
      </c>
      <c r="J9" s="9">
        <v>60000</v>
      </c>
      <c r="K9" s="9">
        <v>83000</v>
      </c>
      <c r="L9" s="9">
        <v>19900</v>
      </c>
      <c r="M9" s="10">
        <v>0.06</v>
      </c>
      <c r="N9" s="11">
        <f>E9*F9</f>
        <v>120</v>
      </c>
      <c r="O9" s="12">
        <f>((B9*C9*D9)/1000000)*F9</f>
        <v>5.2500000000000005E-2</v>
      </c>
      <c r="P9" s="13">
        <f>(O9*I9+J9+K9)/N9</f>
        <v>1228.8541666666667</v>
      </c>
      <c r="Q9" s="13">
        <f>(G9*H9*1.1)+P9</f>
        <v>5947.854166666667</v>
      </c>
      <c r="R9" s="13">
        <f>L9*M9</f>
        <v>1194</v>
      </c>
      <c r="S9" s="14">
        <f>L9-Q9-R9</f>
        <v>12758.145833333332</v>
      </c>
      <c r="T9" s="15">
        <f>S9/L9</f>
        <v>0.64111285594639855</v>
      </c>
    </row>
    <row r="10" spans="1:20" ht="22.05" customHeight="1" x14ac:dyDescent="0.4">
      <c r="A10" s="16" t="s">
        <v>26</v>
      </c>
      <c r="B10" s="17">
        <v>40</v>
      </c>
      <c r="C10" s="17">
        <v>30</v>
      </c>
      <c r="D10" s="17">
        <v>25</v>
      </c>
      <c r="E10" s="17">
        <v>20</v>
      </c>
      <c r="F10" s="17">
        <v>5</v>
      </c>
      <c r="G10" s="18">
        <v>18</v>
      </c>
      <c r="H10" s="19">
        <v>195</v>
      </c>
      <c r="I10" s="20">
        <v>85000</v>
      </c>
      <c r="J10" s="20">
        <v>60000</v>
      </c>
      <c r="K10" s="20">
        <v>83000</v>
      </c>
      <c r="L10" s="20">
        <v>18500</v>
      </c>
      <c r="M10" s="21">
        <v>0.06</v>
      </c>
      <c r="N10" s="22">
        <f>E10*F10</f>
        <v>100</v>
      </c>
      <c r="O10" s="23">
        <f>((B10*C10*D10)/1000000)*F10</f>
        <v>0.15</v>
      </c>
      <c r="P10" s="24">
        <f>(O10*I10+J10+K10)/N10</f>
        <v>1557.5</v>
      </c>
      <c r="Q10" s="24">
        <f>(G10*H10*1.1)+P10</f>
        <v>5418.5</v>
      </c>
      <c r="R10" s="24">
        <f>L10*M10</f>
        <v>1110</v>
      </c>
      <c r="S10" s="25">
        <f>L10-Q10-R10</f>
        <v>11971.5</v>
      </c>
      <c r="T10" s="26">
        <f>S10/L10</f>
        <v>0.64710810810810815</v>
      </c>
    </row>
    <row r="11" spans="1:20" ht="22.05" customHeight="1" x14ac:dyDescent="0.4">
      <c r="A11" s="5" t="s">
        <v>27</v>
      </c>
      <c r="B11" s="6">
        <v>25</v>
      </c>
      <c r="C11" s="6">
        <v>18</v>
      </c>
      <c r="D11" s="6">
        <v>12</v>
      </c>
      <c r="E11" s="6">
        <v>100</v>
      </c>
      <c r="F11" s="6">
        <v>2</v>
      </c>
      <c r="G11" s="7">
        <v>8.5</v>
      </c>
      <c r="H11" s="8">
        <v>195</v>
      </c>
      <c r="I11" s="9">
        <v>85000</v>
      </c>
      <c r="J11" s="9">
        <v>60000</v>
      </c>
      <c r="K11" s="9">
        <v>83000</v>
      </c>
      <c r="L11" s="9">
        <v>8900</v>
      </c>
      <c r="M11" s="10">
        <v>6.6000000000000003E-2</v>
      </c>
      <c r="N11" s="11">
        <f>E11*F11</f>
        <v>200</v>
      </c>
      <c r="O11" s="12">
        <f>((B11*C11*D11)/1000000)*F11</f>
        <v>1.0800000000000001E-2</v>
      </c>
      <c r="P11" s="13">
        <f>(O11*I11+J11+K11)/N11</f>
        <v>719.59</v>
      </c>
      <c r="Q11" s="13">
        <f>(G11*H11*1.1)+P11</f>
        <v>2542.84</v>
      </c>
      <c r="R11" s="13">
        <f>L11*M11</f>
        <v>587.4</v>
      </c>
      <c r="S11" s="14">
        <f>L11-Q11-R11</f>
        <v>5769.76</v>
      </c>
      <c r="T11" s="15">
        <f>S11/L11</f>
        <v>0.64828764044943821</v>
      </c>
    </row>
    <row r="12" spans="1:20" ht="22.05" customHeight="1" x14ac:dyDescent="0.4">
      <c r="A12" s="5"/>
      <c r="B12" s="6"/>
      <c r="C12" s="6"/>
      <c r="D12" s="6"/>
      <c r="E12" s="6"/>
      <c r="F12" s="6"/>
      <c r="G12" s="7">
        <v>0</v>
      </c>
      <c r="H12" s="8">
        <v>195</v>
      </c>
      <c r="I12" s="9">
        <v>85000</v>
      </c>
      <c r="J12" s="9">
        <v>60000</v>
      </c>
      <c r="K12" s="9">
        <v>83000</v>
      </c>
      <c r="L12" s="9"/>
      <c r="M12" s="10">
        <v>0.06</v>
      </c>
      <c r="N12" s="6">
        <f t="shared" ref="N12:N20" si="0">IF(E12&gt;0, E12*F12, 0)</f>
        <v>0</v>
      </c>
      <c r="O12" s="27">
        <f t="shared" ref="O12:O20" si="1">IF(E12&gt;0, ((B12*C12*D12)/1000000)*F12, 0)</f>
        <v>0</v>
      </c>
      <c r="P12" s="9">
        <f t="shared" ref="P12:P20" si="2">IF(N12&gt;0, (O12*I12+J12+K12)/N12, 0)</f>
        <v>0</v>
      </c>
      <c r="Q12" s="9">
        <f t="shared" ref="Q12:Q20" si="3">IF(G12&gt;0, (G12*H12*1.1)+P12, 0)</f>
        <v>0</v>
      </c>
      <c r="R12" s="9">
        <f t="shared" ref="R12:R20" si="4">IF(L12&gt;0, L12*M12, 0)</f>
        <v>0</v>
      </c>
      <c r="S12" s="9">
        <f t="shared" ref="S12:S20" si="5">IF(L12&gt;0, L12-Q12-R12, 0)</f>
        <v>0</v>
      </c>
      <c r="T12" s="10">
        <f t="shared" ref="T12:T20" si="6">IF(L12&gt;0, S12/L12, 0)</f>
        <v>0</v>
      </c>
    </row>
    <row r="13" spans="1:20" ht="22.05" customHeight="1" x14ac:dyDescent="0.4">
      <c r="A13" s="5"/>
      <c r="B13" s="6"/>
      <c r="C13" s="6"/>
      <c r="D13" s="6"/>
      <c r="E13" s="6"/>
      <c r="F13" s="6"/>
      <c r="G13" s="7">
        <v>0</v>
      </c>
      <c r="H13" s="8">
        <v>195</v>
      </c>
      <c r="I13" s="9">
        <v>85000</v>
      </c>
      <c r="J13" s="9">
        <v>60000</v>
      </c>
      <c r="K13" s="9">
        <v>83000</v>
      </c>
      <c r="L13" s="9"/>
      <c r="M13" s="10">
        <v>0.06</v>
      </c>
      <c r="N13" s="6">
        <f t="shared" si="0"/>
        <v>0</v>
      </c>
      <c r="O13" s="27">
        <f t="shared" si="1"/>
        <v>0</v>
      </c>
      <c r="P13" s="9">
        <f t="shared" si="2"/>
        <v>0</v>
      </c>
      <c r="Q13" s="9">
        <f t="shared" si="3"/>
        <v>0</v>
      </c>
      <c r="R13" s="9">
        <f t="shared" si="4"/>
        <v>0</v>
      </c>
      <c r="S13" s="9">
        <f t="shared" si="5"/>
        <v>0</v>
      </c>
      <c r="T13" s="10">
        <f t="shared" si="6"/>
        <v>0</v>
      </c>
    </row>
    <row r="14" spans="1:20" ht="22.05" customHeight="1" x14ac:dyDescent="0.4">
      <c r="A14" s="5"/>
      <c r="B14" s="6"/>
      <c r="C14" s="6"/>
      <c r="D14" s="6"/>
      <c r="E14" s="6"/>
      <c r="F14" s="6"/>
      <c r="G14" s="7">
        <v>0</v>
      </c>
      <c r="H14" s="8">
        <v>195</v>
      </c>
      <c r="I14" s="9">
        <v>85000</v>
      </c>
      <c r="J14" s="9">
        <v>60000</v>
      </c>
      <c r="K14" s="9">
        <v>83000</v>
      </c>
      <c r="L14" s="9"/>
      <c r="M14" s="10">
        <v>0.06</v>
      </c>
      <c r="N14" s="6">
        <f t="shared" si="0"/>
        <v>0</v>
      </c>
      <c r="O14" s="27">
        <f t="shared" si="1"/>
        <v>0</v>
      </c>
      <c r="P14" s="9">
        <f t="shared" si="2"/>
        <v>0</v>
      </c>
      <c r="Q14" s="9">
        <f t="shared" si="3"/>
        <v>0</v>
      </c>
      <c r="R14" s="9">
        <f t="shared" si="4"/>
        <v>0</v>
      </c>
      <c r="S14" s="9">
        <f t="shared" si="5"/>
        <v>0</v>
      </c>
      <c r="T14" s="10">
        <f t="shared" si="6"/>
        <v>0</v>
      </c>
    </row>
    <row r="15" spans="1:20" ht="22.05" customHeight="1" x14ac:dyDescent="0.4">
      <c r="A15" s="5"/>
      <c r="B15" s="6"/>
      <c r="C15" s="6"/>
      <c r="D15" s="6"/>
      <c r="E15" s="6"/>
      <c r="F15" s="6"/>
      <c r="G15" s="7">
        <v>0</v>
      </c>
      <c r="H15" s="8">
        <v>195</v>
      </c>
      <c r="I15" s="9">
        <v>85000</v>
      </c>
      <c r="J15" s="9">
        <v>60000</v>
      </c>
      <c r="K15" s="9">
        <v>83000</v>
      </c>
      <c r="L15" s="9"/>
      <c r="M15" s="10">
        <v>0.06</v>
      </c>
      <c r="N15" s="6">
        <f t="shared" si="0"/>
        <v>0</v>
      </c>
      <c r="O15" s="27">
        <f t="shared" si="1"/>
        <v>0</v>
      </c>
      <c r="P15" s="9">
        <f t="shared" si="2"/>
        <v>0</v>
      </c>
      <c r="Q15" s="9">
        <f t="shared" si="3"/>
        <v>0</v>
      </c>
      <c r="R15" s="9">
        <f t="shared" si="4"/>
        <v>0</v>
      </c>
      <c r="S15" s="9">
        <f t="shared" si="5"/>
        <v>0</v>
      </c>
      <c r="T15" s="10">
        <f t="shared" si="6"/>
        <v>0</v>
      </c>
    </row>
    <row r="16" spans="1:20" ht="22.05" customHeight="1" x14ac:dyDescent="0.4">
      <c r="A16" s="5"/>
      <c r="B16" s="6"/>
      <c r="C16" s="6"/>
      <c r="D16" s="6"/>
      <c r="E16" s="6"/>
      <c r="F16" s="6"/>
      <c r="G16" s="7">
        <v>0</v>
      </c>
      <c r="H16" s="8">
        <v>195</v>
      </c>
      <c r="I16" s="9">
        <v>85000</v>
      </c>
      <c r="J16" s="9">
        <v>60000</v>
      </c>
      <c r="K16" s="9">
        <v>83000</v>
      </c>
      <c r="L16" s="9"/>
      <c r="M16" s="10">
        <v>0.06</v>
      </c>
      <c r="N16" s="6">
        <f t="shared" si="0"/>
        <v>0</v>
      </c>
      <c r="O16" s="27">
        <f t="shared" si="1"/>
        <v>0</v>
      </c>
      <c r="P16" s="9">
        <f t="shared" si="2"/>
        <v>0</v>
      </c>
      <c r="Q16" s="9">
        <f t="shared" si="3"/>
        <v>0</v>
      </c>
      <c r="R16" s="9">
        <f t="shared" si="4"/>
        <v>0</v>
      </c>
      <c r="S16" s="9">
        <f t="shared" si="5"/>
        <v>0</v>
      </c>
      <c r="T16" s="10">
        <f t="shared" si="6"/>
        <v>0</v>
      </c>
    </row>
    <row r="17" spans="1:20" ht="22.05" customHeight="1" x14ac:dyDescent="0.4">
      <c r="A17" s="5"/>
      <c r="B17" s="6"/>
      <c r="C17" s="6"/>
      <c r="D17" s="6"/>
      <c r="E17" s="6"/>
      <c r="F17" s="6"/>
      <c r="G17" s="7">
        <v>0</v>
      </c>
      <c r="H17" s="8">
        <v>195</v>
      </c>
      <c r="I17" s="9">
        <v>85000</v>
      </c>
      <c r="J17" s="9">
        <v>60000</v>
      </c>
      <c r="K17" s="9">
        <v>83000</v>
      </c>
      <c r="L17" s="9"/>
      <c r="M17" s="10">
        <v>0.06</v>
      </c>
      <c r="N17" s="6">
        <f t="shared" si="0"/>
        <v>0</v>
      </c>
      <c r="O17" s="27">
        <f t="shared" si="1"/>
        <v>0</v>
      </c>
      <c r="P17" s="9">
        <f t="shared" si="2"/>
        <v>0</v>
      </c>
      <c r="Q17" s="9">
        <f t="shared" si="3"/>
        <v>0</v>
      </c>
      <c r="R17" s="9">
        <f t="shared" si="4"/>
        <v>0</v>
      </c>
      <c r="S17" s="9">
        <f t="shared" si="5"/>
        <v>0</v>
      </c>
      <c r="T17" s="10">
        <f t="shared" si="6"/>
        <v>0</v>
      </c>
    </row>
    <row r="18" spans="1:20" ht="22.05" customHeight="1" x14ac:dyDescent="0.4">
      <c r="A18" s="5"/>
      <c r="B18" s="6"/>
      <c r="C18" s="6"/>
      <c r="D18" s="6"/>
      <c r="E18" s="6"/>
      <c r="F18" s="6"/>
      <c r="G18" s="7">
        <v>0</v>
      </c>
      <c r="H18" s="8">
        <v>195</v>
      </c>
      <c r="I18" s="9">
        <v>85000</v>
      </c>
      <c r="J18" s="9">
        <v>60000</v>
      </c>
      <c r="K18" s="9">
        <v>83000</v>
      </c>
      <c r="L18" s="9"/>
      <c r="M18" s="10">
        <v>0.06</v>
      </c>
      <c r="N18" s="6">
        <f t="shared" si="0"/>
        <v>0</v>
      </c>
      <c r="O18" s="27">
        <f t="shared" si="1"/>
        <v>0</v>
      </c>
      <c r="P18" s="9">
        <f t="shared" si="2"/>
        <v>0</v>
      </c>
      <c r="Q18" s="9">
        <f t="shared" si="3"/>
        <v>0</v>
      </c>
      <c r="R18" s="9">
        <f t="shared" si="4"/>
        <v>0</v>
      </c>
      <c r="S18" s="9">
        <f t="shared" si="5"/>
        <v>0</v>
      </c>
      <c r="T18" s="10">
        <f t="shared" si="6"/>
        <v>0</v>
      </c>
    </row>
    <row r="19" spans="1:20" ht="22.05" customHeight="1" x14ac:dyDescent="0.4">
      <c r="A19" s="5"/>
      <c r="B19" s="6"/>
      <c r="C19" s="6"/>
      <c r="D19" s="6"/>
      <c r="E19" s="6"/>
      <c r="F19" s="6"/>
      <c r="G19" s="7">
        <v>0</v>
      </c>
      <c r="H19" s="8">
        <v>195</v>
      </c>
      <c r="I19" s="9">
        <v>85000</v>
      </c>
      <c r="J19" s="9">
        <v>60000</v>
      </c>
      <c r="K19" s="9">
        <v>83000</v>
      </c>
      <c r="L19" s="9"/>
      <c r="M19" s="10">
        <v>0.06</v>
      </c>
      <c r="N19" s="6">
        <f t="shared" si="0"/>
        <v>0</v>
      </c>
      <c r="O19" s="27">
        <f t="shared" si="1"/>
        <v>0</v>
      </c>
      <c r="P19" s="9">
        <f t="shared" si="2"/>
        <v>0</v>
      </c>
      <c r="Q19" s="9">
        <f t="shared" si="3"/>
        <v>0</v>
      </c>
      <c r="R19" s="9">
        <f t="shared" si="4"/>
        <v>0</v>
      </c>
      <c r="S19" s="9">
        <f t="shared" si="5"/>
        <v>0</v>
      </c>
      <c r="T19" s="10">
        <f t="shared" si="6"/>
        <v>0</v>
      </c>
    </row>
    <row r="20" spans="1:20" ht="22.05" customHeight="1" x14ac:dyDescent="0.4">
      <c r="A20" s="5"/>
      <c r="B20" s="6"/>
      <c r="C20" s="6"/>
      <c r="D20" s="6"/>
      <c r="E20" s="6"/>
      <c r="F20" s="6"/>
      <c r="G20" s="7">
        <v>0</v>
      </c>
      <c r="H20" s="8">
        <v>195</v>
      </c>
      <c r="I20" s="9">
        <v>85000</v>
      </c>
      <c r="J20" s="9">
        <v>60000</v>
      </c>
      <c r="K20" s="9">
        <v>83000</v>
      </c>
      <c r="L20" s="9"/>
      <c r="M20" s="10">
        <v>0.06</v>
      </c>
      <c r="N20" s="6">
        <f t="shared" si="0"/>
        <v>0</v>
      </c>
      <c r="O20" s="27">
        <f t="shared" si="1"/>
        <v>0</v>
      </c>
      <c r="P20" s="9">
        <f t="shared" si="2"/>
        <v>0</v>
      </c>
      <c r="Q20" s="9">
        <f t="shared" si="3"/>
        <v>0</v>
      </c>
      <c r="R20" s="9">
        <f t="shared" si="4"/>
        <v>0</v>
      </c>
      <c r="S20" s="9">
        <f t="shared" si="5"/>
        <v>0</v>
      </c>
      <c r="T20" s="10">
        <f t="shared" si="6"/>
        <v>0</v>
      </c>
    </row>
    <row r="21" spans="1:20" ht="25.05" customHeight="1" x14ac:dyDescent="0.4">
      <c r="A21" s="28" t="s">
        <v>28</v>
      </c>
      <c r="B21" s="29">
        <f t="shared" ref="B21:T21" si="7">AVERAGE(B7:B20)</f>
        <v>35</v>
      </c>
      <c r="C21" s="29">
        <f t="shared" si="7"/>
        <v>21.6</v>
      </c>
      <c r="D21" s="29">
        <f t="shared" si="7"/>
        <v>16.399999999999999</v>
      </c>
      <c r="E21" s="29">
        <f t="shared" si="7"/>
        <v>48</v>
      </c>
      <c r="F21" s="29">
        <f t="shared" si="7"/>
        <v>3.8</v>
      </c>
      <c r="G21" s="30">
        <f t="shared" si="7"/>
        <v>6.5714285714285712</v>
      </c>
      <c r="H21" s="30">
        <f t="shared" si="7"/>
        <v>195</v>
      </c>
      <c r="I21" s="30">
        <f t="shared" si="7"/>
        <v>85000</v>
      </c>
      <c r="J21" s="30">
        <f t="shared" si="7"/>
        <v>60000</v>
      </c>
      <c r="K21" s="30">
        <f t="shared" si="7"/>
        <v>85642.857142857145</v>
      </c>
      <c r="L21" s="30">
        <f t="shared" si="7"/>
        <v>17000</v>
      </c>
      <c r="M21" s="31">
        <f t="shared" si="7"/>
        <v>6.0285714285714311E-2</v>
      </c>
      <c r="N21" s="29">
        <f t="shared" si="7"/>
        <v>55</v>
      </c>
      <c r="O21" s="32">
        <f t="shared" si="7"/>
        <v>2.0217857142857142E-2</v>
      </c>
      <c r="P21" s="30">
        <f t="shared" si="7"/>
        <v>385.26446428571433</v>
      </c>
      <c r="Q21" s="30">
        <f t="shared" si="7"/>
        <v>1794.8358928571431</v>
      </c>
      <c r="R21" s="30">
        <f t="shared" si="7"/>
        <v>364.55714285714282</v>
      </c>
      <c r="S21" s="30">
        <f t="shared" si="7"/>
        <v>3912.0355357142862</v>
      </c>
      <c r="T21" s="31">
        <f t="shared" si="7"/>
        <v>0.22945874755584031</v>
      </c>
    </row>
  </sheetData>
  <phoneticPr fontId="7" type="noConversion"/>
  <conditionalFormatting sqref="T7:T20">
    <cfRule type="cellIs" dxfId="2" priority="1" stopIfTrue="1" operator="greaterThanOrEqual">
      <formula>0.3</formula>
    </cfRule>
    <cfRule type="cellIs" dxfId="1" priority="2" stopIfTrue="1" operator="between">
      <formula>0.15</formula>
      <formula>0.299</formula>
    </cfRule>
    <cfRule type="cellIs" dxfId="0" priority="3" stopIfTrue="1" operator="lessThan">
      <formula>0.15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일반수입 (관세8%+부가세10%)</vt:lpstr>
      <vt:lpstr>C_O발급수입 (관세0%+부가세10%)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나령 한</cp:lastModifiedBy>
  <dcterms:created xsi:type="dcterms:W3CDTF">2026-08-01T13:39:32Z</dcterms:created>
  <dcterms:modified xsi:type="dcterms:W3CDTF">2026-08-01T17:35:59Z</dcterms:modified>
</cp:coreProperties>
</file>